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imagebird/Library/Containers/com.microsoft.Excel/Data/Desktop/Imagebird WIP/Snowcrest/!_Inventory Lists/"/>
    </mc:Choice>
  </mc:AlternateContent>
  <xr:revisionPtr revIDLastSave="0" documentId="13_ncr:1_{E4B8AAA1-8E7D-AC4F-8F59-112ADB9F63D7}" xr6:coauthVersionLast="32" xr6:coauthVersionMax="32" xr10:uidLastSave="{00000000-0000-0000-0000-000000000000}"/>
  <bookViews>
    <workbookView xWindow="0" yWindow="460" windowWidth="32020" windowHeight="19060" xr2:uid="{00000000-000D-0000-FFFF-FFFF00000000}"/>
  </bookViews>
  <sheets>
    <sheet name="Inventory_List" sheetId="1" r:id="rId1"/>
    <sheet name="Sheet1" sheetId="2" r:id="rId2"/>
    <sheet name="Sheet2" sheetId="3" r:id="rId3"/>
  </sheets>
  <definedNames>
    <definedName name="_xlnm._FilterDatabase" localSheetId="1" hidden="1">Sheet1!$F$5:$K$5</definedName>
    <definedName name="_xlnm.Print_Area" localSheetId="0">Inventory_List!$B$2:$F$82</definedName>
  </definedNames>
  <calcPr calcId="179017"/>
</workbook>
</file>

<file path=xl/calcChain.xml><?xml version="1.0" encoding="utf-8"?>
<calcChain xmlns="http://schemas.openxmlformats.org/spreadsheetml/2006/main">
  <c r="C62" i="1" l="1"/>
  <c r="C61" i="1"/>
  <c r="C60" i="1"/>
  <c r="C51" i="1" l="1"/>
  <c r="C27" i="1"/>
  <c r="C21" i="1"/>
  <c r="C18" i="1"/>
  <c r="C11" i="1"/>
  <c r="C3" i="1"/>
  <c r="C50" i="1" l="1"/>
  <c r="C48" i="1"/>
  <c r="C37" i="1"/>
  <c r="C31" i="1"/>
  <c r="F16" i="1"/>
  <c r="C16" i="1"/>
  <c r="C14" i="1"/>
  <c r="C4" i="1" l="1"/>
  <c r="C75" i="1"/>
  <c r="C39" i="1"/>
  <c r="C5" i="1"/>
  <c r="C55" i="1" l="1"/>
  <c r="C52" i="1"/>
  <c r="C49" i="1"/>
  <c r="C41" i="1"/>
  <c r="C43" i="1"/>
  <c r="C35" i="1"/>
  <c r="C33" i="1"/>
  <c r="C36" i="1"/>
  <c r="C29" i="1"/>
  <c r="C26" i="1"/>
  <c r="C19" i="1"/>
  <c r="C7" i="1"/>
  <c r="C6" i="1" l="1"/>
  <c r="C24" i="1" l="1"/>
  <c r="C40" i="1"/>
  <c r="C81" i="1"/>
  <c r="C53" i="1" l="1"/>
  <c r="C80" i="1"/>
  <c r="F60" i="1"/>
  <c r="C76" i="1" l="1"/>
  <c r="C22" i="1"/>
  <c r="C9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69" i="1"/>
  <c r="C68" i="1"/>
  <c r="C67" i="1"/>
  <c r="C65" i="1"/>
  <c r="C64" i="1"/>
  <c r="C63" i="1"/>
  <c r="F70" i="1"/>
  <c r="F69" i="1"/>
  <c r="F68" i="1"/>
  <c r="F67" i="1"/>
  <c r="F66" i="1"/>
  <c r="F65" i="1"/>
  <c r="F64" i="1"/>
  <c r="F63" i="1"/>
  <c r="F61" i="1"/>
  <c r="F62" i="1"/>
  <c r="F81" i="1"/>
  <c r="F80" i="1"/>
  <c r="F79" i="1"/>
  <c r="F78" i="1"/>
  <c r="F77" i="1"/>
  <c r="F76" i="1"/>
  <c r="F75" i="1"/>
  <c r="K48" i="2"/>
  <c r="K40" i="2"/>
  <c r="K50" i="2"/>
  <c r="K8" i="2"/>
  <c r="K26" i="2"/>
  <c r="K35" i="2"/>
  <c r="K30" i="2"/>
  <c r="K15" i="2"/>
  <c r="H15" i="2"/>
  <c r="K43" i="2"/>
  <c r="K41" i="2"/>
  <c r="K49" i="2"/>
  <c r="K23" i="2"/>
  <c r="K37" i="2"/>
  <c r="K46" i="2"/>
  <c r="K33" i="2"/>
  <c r="K21" i="2"/>
  <c r="H21" i="2"/>
  <c r="K20" i="2"/>
  <c r="H20" i="2"/>
  <c r="K31" i="2"/>
  <c r="K47" i="2"/>
  <c r="K42" i="2"/>
  <c r="K34" i="2"/>
  <c r="K29" i="2"/>
  <c r="H29" i="2"/>
  <c r="K7" i="2"/>
  <c r="K27" i="2"/>
  <c r="H27" i="2"/>
  <c r="K18" i="2"/>
  <c r="K38" i="2"/>
  <c r="K24" i="2"/>
  <c r="K36" i="2"/>
  <c r="K16" i="2"/>
  <c r="K17" i="2"/>
  <c r="H17" i="2"/>
  <c r="K6" i="2"/>
  <c r="K9" i="2"/>
  <c r="H9" i="2"/>
  <c r="K39" i="2"/>
  <c r="K45" i="2"/>
  <c r="H45" i="2"/>
  <c r="K44" i="2"/>
  <c r="K10" i="2"/>
  <c r="K13" i="2"/>
  <c r="K19" i="2"/>
  <c r="H19" i="2"/>
  <c r="K32" i="2"/>
  <c r="K28" i="2"/>
  <c r="K25" i="2"/>
  <c r="K12" i="2"/>
  <c r="K22" i="2"/>
  <c r="H22" i="2"/>
  <c r="K11" i="2"/>
  <c r="K14" i="2"/>
</calcChain>
</file>

<file path=xl/sharedStrings.xml><?xml version="1.0" encoding="utf-8"?>
<sst xmlns="http://schemas.openxmlformats.org/spreadsheetml/2006/main" count="199" uniqueCount="112">
  <si>
    <t>CBD-Total</t>
  </si>
  <si>
    <t>4173 2400 0000 0089</t>
  </si>
  <si>
    <t>Afgooey</t>
  </si>
  <si>
    <t>4173 2400 0000 0090</t>
  </si>
  <si>
    <t>Black Berry Kush</t>
  </si>
  <si>
    <t>6033 9919 9000 0258</t>
  </si>
  <si>
    <t>Black Cherry Soda</t>
  </si>
  <si>
    <t>6033 9919 9000 0259</t>
  </si>
  <si>
    <t>Blueberry Headband</t>
  </si>
  <si>
    <t>6033 9919 9000 0261</t>
  </si>
  <si>
    <t>6033 9919 9000 0260</t>
  </si>
  <si>
    <t>Blue Dream</t>
  </si>
  <si>
    <t>Borealis</t>
  </si>
  <si>
    <t>6033 9919 9000 0262</t>
  </si>
  <si>
    <t>CBD Critical Mass</t>
  </si>
  <si>
    <t>6033 9919 9000 0263</t>
  </si>
  <si>
    <t>Cheese</t>
  </si>
  <si>
    <t>6033 9919 9000 0264</t>
  </si>
  <si>
    <t>6033 9919 9000 0265</t>
  </si>
  <si>
    <t>Chemdawg</t>
  </si>
  <si>
    <t>6033 9919 9000 0266</t>
  </si>
  <si>
    <t>Chernobyl</t>
  </si>
  <si>
    <t>Cinex</t>
  </si>
  <si>
    <t>6033 9919 9000 0267</t>
  </si>
  <si>
    <t>Cuvee</t>
  </si>
  <si>
    <t>6033 9919 9000 0268</t>
  </si>
  <si>
    <t>Gorilla Glue</t>
  </si>
  <si>
    <t>6033 9919 9000 0270</t>
  </si>
  <si>
    <t>Killer Grape</t>
  </si>
  <si>
    <t>6033 9919 9000 0271</t>
  </si>
  <si>
    <t>Lemon Sour Diesel</t>
  </si>
  <si>
    <t>6033 9919 9000 0273</t>
  </si>
  <si>
    <t>4173 2400 0000 0091</t>
  </si>
  <si>
    <t>LOG Chemdawg</t>
  </si>
  <si>
    <t>6033 9919 9000 0272</t>
  </si>
  <si>
    <t>4173 2400 0000 0101</t>
  </si>
  <si>
    <t>Northern Lights</t>
  </si>
  <si>
    <t>6033 9919 9000 0274</t>
  </si>
  <si>
    <t>OG</t>
  </si>
  <si>
    <t>6033 9919 9000 0275</t>
  </si>
  <si>
    <t>4173 2400 0000 0092</t>
  </si>
  <si>
    <t>One Love</t>
  </si>
  <si>
    <t>Orion</t>
  </si>
  <si>
    <t>6033 9919 9000 0277</t>
  </si>
  <si>
    <t>Purple Cuvee</t>
  </si>
  <si>
    <t>6033 9919 9000 0280</t>
  </si>
  <si>
    <t>Purple O</t>
  </si>
  <si>
    <t>6033 9919 9000 0281</t>
  </si>
  <si>
    <t>Strawberry Cough</t>
  </si>
  <si>
    <t>6033 9919 9000 0282</t>
  </si>
  <si>
    <t>4173 2400 0000 0093</t>
  </si>
  <si>
    <t>Thor's Hammer</t>
  </si>
  <si>
    <t>4173 2400 0000 0094</t>
  </si>
  <si>
    <t>Trinity</t>
  </si>
  <si>
    <t>6033 9919 9000 0284</t>
  </si>
  <si>
    <t>Grams On Hand</t>
  </si>
  <si>
    <t>Strain</t>
  </si>
  <si>
    <t>Lot ID#</t>
  </si>
  <si>
    <t>% THC-Total</t>
  </si>
  <si>
    <t>% CBD-Total</t>
  </si>
  <si>
    <t>% Total Cannabinoids</t>
  </si>
  <si>
    <t>Units on hand</t>
  </si>
  <si>
    <t>THC-Total</t>
  </si>
  <si>
    <t>Total Cannabinoids</t>
  </si>
  <si>
    <t>4173 2400 0000 0128</t>
  </si>
  <si>
    <t>4173 2400 0000 0130</t>
  </si>
  <si>
    <t>4173 2400 0000 0132</t>
  </si>
  <si>
    <t>4173 2400 0000 0134</t>
  </si>
  <si>
    <t>4173 2400 0000 0138</t>
  </si>
  <si>
    <t>4173 2400 0000 0140</t>
  </si>
  <si>
    <t>4173 2400 0000 0142</t>
  </si>
  <si>
    <t>4173 2400 0000 0144</t>
  </si>
  <si>
    <t>4173 2400 0000 0148</t>
  </si>
  <si>
    <t>4173 2400 0000 0150</t>
  </si>
  <si>
    <t>4173 2400 0000 0152</t>
  </si>
  <si>
    <t>4173 2400 0000 0154</t>
  </si>
  <si>
    <t>4173 2400 0000 0166</t>
  </si>
  <si>
    <t>4173 2400 0000 0168</t>
  </si>
  <si>
    <t>4173 2400 0000 0170</t>
  </si>
  <si>
    <t>4173 2400 0000 0172</t>
  </si>
  <si>
    <t>Preroll</t>
  </si>
  <si>
    <t>GSC</t>
  </si>
  <si>
    <t>LSD</t>
  </si>
  <si>
    <t>G-13</t>
  </si>
  <si>
    <t>Pangaea</t>
  </si>
  <si>
    <t>Perfect Circle</t>
  </si>
  <si>
    <t>4172 9100 0000 0622</t>
  </si>
  <si>
    <t>4172 9100 0000 0633</t>
  </si>
  <si>
    <t>4172 9100 0000 0623</t>
  </si>
  <si>
    <t>4172 9100 0000 0621</t>
  </si>
  <si>
    <t>4172 9100 0000 0729</t>
  </si>
  <si>
    <t>LSD (Lemon Sour Diesel</t>
  </si>
  <si>
    <t>Blackberry Kush</t>
  </si>
  <si>
    <t>Gorilla Glue #4</t>
  </si>
  <si>
    <t>Name_Strain</t>
  </si>
  <si>
    <t>Unit_Onhand</t>
  </si>
  <si>
    <t>QA-THC-Total</t>
  </si>
  <si>
    <t>I 502 Total</t>
  </si>
  <si>
    <t>Acapulco Gold</t>
  </si>
  <si>
    <t>Banana OG</t>
  </si>
  <si>
    <t>Blueberry</t>
  </si>
  <si>
    <t>Headband</t>
  </si>
  <si>
    <t>Lavender</t>
  </si>
  <si>
    <t>Purple Lemon Haze</t>
  </si>
  <si>
    <t>Sour Diesel</t>
  </si>
  <si>
    <t>AC/DC</t>
  </si>
  <si>
    <t>Pennywise</t>
  </si>
  <si>
    <t>Sour Tangie</t>
  </si>
  <si>
    <t>Super Lemon Haze</t>
  </si>
  <si>
    <t>PREMIUM indoor flower is available in 3.5 grams packages</t>
  </si>
  <si>
    <t>Pure CO2 Extract Oil  1 gram Tankers (short fat syringe with fill needle)---Fully Activatd Cannabis OIl!</t>
  </si>
  <si>
    <t>I 502
% Total Cannabinoids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</si>
</sst>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2" fontId="0" fillId="0" borderId="0" xfId="0" applyNumberFormat="1" applyAlignment="1">
      <alignment horizontal="center"/>
    </xf>
    <xf numFmtId="0" fontId="16" fillId="0" borderId="10" xfId="0" applyFont="1" applyBorder="1"/>
    <xf numFmtId="1" fontId="16" fillId="0" borderId="10" xfId="0" applyNumberFormat="1" applyFont="1" applyBorder="1"/>
    <xf numFmtId="2" fontId="16" fillId="0" borderId="10" xfId="0" applyNumberFormat="1" applyFont="1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23" borderId="10" xfId="32" applyBorder="1"/>
    <xf numFmtId="1" fontId="1" fillId="23" borderId="10" xfId="32" applyNumberFormat="1" applyBorder="1"/>
    <xf numFmtId="2" fontId="1" fillId="23" borderId="10" xfId="32" applyNumberFormat="1" applyBorder="1" applyAlignment="1">
      <alignment horizontal="center"/>
    </xf>
    <xf numFmtId="0" fontId="1" fillId="23" borderId="10" xfId="32" applyBorder="1" applyAlignment="1">
      <alignment horizontal="center"/>
    </xf>
    <xf numFmtId="0" fontId="1" fillId="15" borderId="10" xfId="24" applyBorder="1"/>
    <xf numFmtId="1" fontId="1" fillId="15" borderId="10" xfId="24" applyNumberFormat="1" applyBorder="1"/>
    <xf numFmtId="2" fontId="1" fillId="15" borderId="10" xfId="24" applyNumberFormat="1" applyBorder="1" applyAlignment="1">
      <alignment horizontal="center"/>
    </xf>
    <xf numFmtId="0" fontId="1" fillId="15" borderId="10" xfId="24" applyBorder="1" applyAlignment="1">
      <alignment horizontal="center"/>
    </xf>
    <xf numFmtId="0" fontId="1" fillId="11" borderId="10" xfId="20" applyBorder="1"/>
    <xf numFmtId="1" fontId="1" fillId="11" borderId="10" xfId="20" applyNumberFormat="1" applyBorder="1"/>
    <xf numFmtId="2" fontId="1" fillId="11" borderId="10" xfId="20" applyNumberFormat="1" applyBorder="1" applyAlignment="1">
      <alignment horizontal="center"/>
    </xf>
    <xf numFmtId="0" fontId="1" fillId="11" borderId="10" xfId="20" applyBorder="1" applyAlignment="1">
      <alignment horizontal="center"/>
    </xf>
    <xf numFmtId="0" fontId="1" fillId="31" borderId="10" xfId="40" applyBorder="1"/>
    <xf numFmtId="0" fontId="1" fillId="31" borderId="10" xfId="40" applyBorder="1" applyAlignment="1">
      <alignment horizontal="center"/>
    </xf>
    <xf numFmtId="2" fontId="1" fillId="31" borderId="10" xfId="40" applyNumberFormat="1" applyBorder="1" applyAlignment="1">
      <alignment horizontal="center"/>
    </xf>
    <xf numFmtId="1" fontId="1" fillId="31" borderId="10" xfId="40" applyNumberForma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0" xfId="6"/>
    <xf numFmtId="0" fontId="6" fillId="2" borderId="10" xfId="6" applyBorder="1"/>
    <xf numFmtId="2" fontId="6" fillId="2" borderId="10" xfId="6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2" borderId="10" xfId="6" applyBorder="1" applyAlignment="1">
      <alignment horizontal="center"/>
    </xf>
    <xf numFmtId="165" fontId="0" fillId="0" borderId="0" xfId="0" applyNumberFormat="1" applyAlignment="1">
      <alignment horizontal="center"/>
    </xf>
    <xf numFmtId="0" fontId="18" fillId="2" borderId="10" xfId="6" applyFont="1" applyBorder="1" applyAlignment="1">
      <alignment horizontal="center"/>
    </xf>
    <xf numFmtId="165" fontId="18" fillId="2" borderId="10" xfId="6" applyNumberFormat="1" applyFont="1" applyBorder="1" applyAlignment="1">
      <alignment horizontal="center"/>
    </xf>
    <xf numFmtId="2" fontId="18" fillId="2" borderId="10" xfId="6" applyNumberFormat="1" applyFont="1" applyBorder="1" applyAlignment="1">
      <alignment horizontal="center"/>
    </xf>
    <xf numFmtId="2" fontId="18" fillId="2" borderId="10" xfId="6" applyNumberFormat="1" applyFont="1" applyBorder="1" applyAlignment="1">
      <alignment horizontal="center" wrapText="1"/>
    </xf>
    <xf numFmtId="0" fontId="18" fillId="2" borderId="11" xfId="6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84"/>
  <sheetViews>
    <sheetView tabSelected="1" workbookViewId="0">
      <selection activeCell="J44" sqref="J44"/>
    </sheetView>
  </sheetViews>
  <sheetFormatPr baseColWidth="10" defaultColWidth="8.83203125" defaultRowHeight="15" x14ac:dyDescent="0.2"/>
  <cols>
    <col min="1" max="1" width="21.33203125" customWidth="1"/>
    <col min="2" max="2" width="20" customWidth="1"/>
    <col min="3" max="3" width="15.83203125" style="33" customWidth="1"/>
    <col min="4" max="5" width="15.83203125" style="1" customWidth="1"/>
    <col min="6" max="6" width="20.1640625" style="1" customWidth="1"/>
  </cols>
  <sheetData>
    <row r="2" spans="2:9" ht="32" x14ac:dyDescent="0.2">
      <c r="B2" s="34" t="s">
        <v>56</v>
      </c>
      <c r="C2" s="35" t="s">
        <v>55</v>
      </c>
      <c r="D2" s="36" t="s">
        <v>58</v>
      </c>
      <c r="E2" s="36" t="s">
        <v>59</v>
      </c>
      <c r="F2" s="37" t="s">
        <v>111</v>
      </c>
    </row>
    <row r="3" spans="2:9" x14ac:dyDescent="0.2">
      <c r="B3" s="5" t="s">
        <v>2</v>
      </c>
      <c r="C3" s="27">
        <f>2256-403</f>
        <v>1853</v>
      </c>
      <c r="D3" s="27">
        <v>23.46</v>
      </c>
      <c r="E3" s="27">
        <v>0.05</v>
      </c>
      <c r="F3" s="6">
        <f>E3+D3</f>
        <v>23.51</v>
      </c>
    </row>
    <row r="4" spans="2:9" s="28" customFormat="1" hidden="1" x14ac:dyDescent="0.2">
      <c r="B4" s="29" t="s">
        <v>2</v>
      </c>
      <c r="C4" s="32">
        <f>302.5-16</f>
        <v>286.5</v>
      </c>
      <c r="D4" s="32">
        <v>22.49</v>
      </c>
      <c r="E4" s="32">
        <v>0.01</v>
      </c>
      <c r="F4" s="30">
        <f t="shared" ref="F4:F55" si="0">E4+D4</f>
        <v>22.5</v>
      </c>
    </row>
    <row r="5" spans="2:9" x14ac:dyDescent="0.2">
      <c r="B5" s="5" t="s">
        <v>92</v>
      </c>
      <c r="C5" s="27">
        <f>1936.5-9-16</f>
        <v>1911.5</v>
      </c>
      <c r="D5" s="27">
        <v>22.15</v>
      </c>
      <c r="E5" s="27">
        <v>7.0000000000000007E-2</v>
      </c>
      <c r="F5" s="6">
        <f t="shared" si="0"/>
        <v>22.22</v>
      </c>
    </row>
    <row r="6" spans="2:9" x14ac:dyDescent="0.2">
      <c r="B6" s="5" t="s">
        <v>4</v>
      </c>
      <c r="C6" s="27">
        <f>1996-754</f>
        <v>1242</v>
      </c>
      <c r="D6" s="27">
        <v>19.47</v>
      </c>
      <c r="E6" s="27">
        <v>0.03</v>
      </c>
      <c r="F6" s="6">
        <f t="shared" si="0"/>
        <v>19.5</v>
      </c>
    </row>
    <row r="7" spans="2:9" x14ac:dyDescent="0.2">
      <c r="B7" s="5" t="s">
        <v>4</v>
      </c>
      <c r="C7" s="27">
        <f>1473.5-462</f>
        <v>1011.5</v>
      </c>
      <c r="D7" s="27">
        <v>19.72</v>
      </c>
      <c r="E7" s="27">
        <v>0.01</v>
      </c>
      <c r="F7" s="6">
        <f t="shared" si="0"/>
        <v>19.73</v>
      </c>
    </row>
    <row r="8" spans="2:9" x14ac:dyDescent="0.2">
      <c r="B8" s="5" t="s">
        <v>6</v>
      </c>
      <c r="C8" s="27">
        <v>2240</v>
      </c>
      <c r="D8" s="27">
        <v>18.46</v>
      </c>
      <c r="E8" s="27">
        <v>0.01</v>
      </c>
      <c r="F8" s="6">
        <f t="shared" si="0"/>
        <v>18.470000000000002</v>
      </c>
    </row>
    <row r="9" spans="2:9" s="28" customFormat="1" hidden="1" x14ac:dyDescent="0.2">
      <c r="B9" s="29" t="s">
        <v>6</v>
      </c>
      <c r="C9" s="32">
        <f>445-9</f>
        <v>436</v>
      </c>
      <c r="D9" s="32">
        <v>19.02</v>
      </c>
      <c r="E9" s="32">
        <v>0.04</v>
      </c>
      <c r="F9" s="30">
        <f t="shared" si="0"/>
        <v>19.059999999999999</v>
      </c>
    </row>
    <row r="10" spans="2:9" x14ac:dyDescent="0.2">
      <c r="B10" s="5" t="s">
        <v>8</v>
      </c>
      <c r="C10" s="27">
        <v>1011</v>
      </c>
      <c r="D10" s="27">
        <v>19.649999999999999</v>
      </c>
      <c r="E10" s="27">
        <v>0.2</v>
      </c>
      <c r="F10" s="6">
        <f t="shared" si="0"/>
        <v>19.849999999999998</v>
      </c>
    </row>
    <row r="11" spans="2:9" x14ac:dyDescent="0.2">
      <c r="B11" s="5" t="s">
        <v>8</v>
      </c>
      <c r="C11" s="27">
        <f>2070-403</f>
        <v>1667</v>
      </c>
      <c r="D11" s="27">
        <v>21.27</v>
      </c>
      <c r="E11" s="27">
        <v>0.01</v>
      </c>
      <c r="F11" s="6">
        <f t="shared" si="0"/>
        <v>21.28</v>
      </c>
    </row>
    <row r="12" spans="2:9" x14ac:dyDescent="0.2">
      <c r="B12" s="5" t="s">
        <v>12</v>
      </c>
      <c r="C12" s="27">
        <v>2210</v>
      </c>
      <c r="D12" s="27">
        <v>18.18</v>
      </c>
      <c r="E12" s="27">
        <v>0.38</v>
      </c>
      <c r="F12" s="6">
        <f t="shared" si="0"/>
        <v>18.559999999999999</v>
      </c>
    </row>
    <row r="13" spans="2:9" hidden="1" x14ac:dyDescent="0.2">
      <c r="B13" s="5" t="s">
        <v>12</v>
      </c>
      <c r="C13" s="27">
        <v>1700</v>
      </c>
      <c r="D13" s="27">
        <v>15.49</v>
      </c>
      <c r="E13" s="27">
        <v>0.01</v>
      </c>
      <c r="F13" s="6">
        <f t="shared" si="0"/>
        <v>15.5</v>
      </c>
    </row>
    <row r="14" spans="2:9" x14ac:dyDescent="0.2">
      <c r="B14" s="5" t="s">
        <v>14</v>
      </c>
      <c r="C14" s="27">
        <f>1021.5-9-6-434</f>
        <v>572.5</v>
      </c>
      <c r="D14" s="27">
        <v>7.58</v>
      </c>
      <c r="E14" s="27">
        <v>12.73</v>
      </c>
      <c r="F14" s="6">
        <f t="shared" si="0"/>
        <v>20.310000000000002</v>
      </c>
    </row>
    <row r="15" spans="2:9" x14ac:dyDescent="0.2">
      <c r="B15" s="5" t="s">
        <v>14</v>
      </c>
      <c r="C15" s="27">
        <v>1588.5</v>
      </c>
      <c r="D15" s="27">
        <v>6.38</v>
      </c>
      <c r="E15" s="27">
        <v>10.4</v>
      </c>
      <c r="F15" s="6">
        <f t="shared" si="0"/>
        <v>16.78</v>
      </c>
    </row>
    <row r="16" spans="2:9" s="28" customFormat="1" hidden="1" x14ac:dyDescent="0.2">
      <c r="B16" s="5" t="s">
        <v>16</v>
      </c>
      <c r="C16" s="27">
        <f>1200-434</f>
        <v>766</v>
      </c>
      <c r="D16" s="27">
        <v>26.3</v>
      </c>
      <c r="E16" s="27">
        <v>0.05</v>
      </c>
      <c r="F16" s="27">
        <f t="shared" si="0"/>
        <v>26.35</v>
      </c>
      <c r="G16"/>
      <c r="H16"/>
      <c r="I16"/>
    </row>
    <row r="17" spans="2:6" s="28" customFormat="1" hidden="1" x14ac:dyDescent="0.2">
      <c r="B17" s="29" t="s">
        <v>16</v>
      </c>
      <c r="C17" s="32">
        <v>544.5</v>
      </c>
      <c r="D17" s="32">
        <v>25.4</v>
      </c>
      <c r="E17" s="32">
        <v>0.04</v>
      </c>
      <c r="F17" s="30">
        <f t="shared" si="0"/>
        <v>25.439999999999998</v>
      </c>
    </row>
    <row r="18" spans="2:6" x14ac:dyDescent="0.2">
      <c r="B18" s="5" t="s">
        <v>19</v>
      </c>
      <c r="C18" s="27">
        <f>1244.64-140-403</f>
        <v>701.6400000000001</v>
      </c>
      <c r="D18" s="27">
        <v>20.13</v>
      </c>
      <c r="E18" s="27">
        <v>0.01</v>
      </c>
      <c r="F18" s="6">
        <f t="shared" si="0"/>
        <v>20.14</v>
      </c>
    </row>
    <row r="19" spans="2:6" x14ac:dyDescent="0.2">
      <c r="B19" s="5" t="s">
        <v>21</v>
      </c>
      <c r="C19" s="27">
        <f>1044-160</f>
        <v>884</v>
      </c>
      <c r="D19" s="27">
        <v>20</v>
      </c>
      <c r="E19" s="27">
        <v>0.03</v>
      </c>
      <c r="F19" s="6">
        <f t="shared" si="0"/>
        <v>20.03</v>
      </c>
    </row>
    <row r="20" spans="2:6" x14ac:dyDescent="0.2">
      <c r="B20" s="5" t="s">
        <v>22</v>
      </c>
      <c r="C20" s="27">
        <v>1360</v>
      </c>
      <c r="D20" s="27">
        <v>17.260000000000002</v>
      </c>
      <c r="E20" s="27">
        <v>0.02</v>
      </c>
      <c r="F20" s="6">
        <f t="shared" si="0"/>
        <v>17.28</v>
      </c>
    </row>
    <row r="21" spans="2:6" x14ac:dyDescent="0.2">
      <c r="B21" s="5" t="s">
        <v>22</v>
      </c>
      <c r="C21" s="27">
        <f>1988-9-6-210-403</f>
        <v>1360</v>
      </c>
      <c r="D21" s="27">
        <v>19.59</v>
      </c>
      <c r="E21" s="27">
        <v>0.01</v>
      </c>
      <c r="F21" s="6">
        <f t="shared" si="0"/>
        <v>19.600000000000001</v>
      </c>
    </row>
    <row r="22" spans="2:6" x14ac:dyDescent="0.2">
      <c r="B22" s="5" t="s">
        <v>24</v>
      </c>
      <c r="C22" s="27">
        <f>2263-9</f>
        <v>2254</v>
      </c>
      <c r="D22" s="27">
        <v>20.010000000000002</v>
      </c>
      <c r="E22" s="27">
        <v>0.01</v>
      </c>
      <c r="F22" s="6">
        <f t="shared" si="0"/>
        <v>20.020000000000003</v>
      </c>
    </row>
    <row r="23" spans="2:6" x14ac:dyDescent="0.2">
      <c r="B23" s="5" t="s">
        <v>24</v>
      </c>
      <c r="C23" s="27">
        <v>425</v>
      </c>
      <c r="D23" s="27">
        <v>16.8</v>
      </c>
      <c r="E23" s="27">
        <v>0.01</v>
      </c>
      <c r="F23" s="6">
        <f t="shared" si="0"/>
        <v>16.810000000000002</v>
      </c>
    </row>
    <row r="24" spans="2:6" x14ac:dyDescent="0.2">
      <c r="B24" s="5" t="s">
        <v>83</v>
      </c>
      <c r="C24" s="27">
        <f>2187-6-9</f>
        <v>2172</v>
      </c>
      <c r="D24" s="27">
        <v>16.8</v>
      </c>
      <c r="E24" s="27">
        <v>0.36</v>
      </c>
      <c r="F24" s="6">
        <f t="shared" si="0"/>
        <v>17.16</v>
      </c>
    </row>
    <row r="25" spans="2:6" x14ac:dyDescent="0.2">
      <c r="B25" s="5" t="s">
        <v>26</v>
      </c>
      <c r="C25" s="27">
        <v>1316</v>
      </c>
      <c r="D25" s="27">
        <v>19.149999999999999</v>
      </c>
      <c r="E25" s="27">
        <v>0.01</v>
      </c>
      <c r="F25" s="6">
        <f t="shared" si="0"/>
        <v>19.16</v>
      </c>
    </row>
    <row r="26" spans="2:6" x14ac:dyDescent="0.2">
      <c r="B26" s="5" t="s">
        <v>93</v>
      </c>
      <c r="C26" s="27">
        <f>2263-817.5</f>
        <v>1445.5</v>
      </c>
      <c r="D26" s="27">
        <v>19.97</v>
      </c>
      <c r="E26" s="27">
        <v>0.03</v>
      </c>
      <c r="F26" s="6">
        <f t="shared" si="0"/>
        <v>20</v>
      </c>
    </row>
    <row r="27" spans="2:6" x14ac:dyDescent="0.2">
      <c r="B27" s="5" t="s">
        <v>28</v>
      </c>
      <c r="C27" s="27">
        <f>1111.5-20-403</f>
        <v>688.5</v>
      </c>
      <c r="D27" s="27">
        <v>18.809999999999999</v>
      </c>
      <c r="E27" s="27">
        <v>0.08</v>
      </c>
      <c r="F27" s="6">
        <f t="shared" si="0"/>
        <v>18.889999999999997</v>
      </c>
    </row>
    <row r="28" spans="2:6" x14ac:dyDescent="0.2">
      <c r="B28" s="5" t="s">
        <v>28</v>
      </c>
      <c r="C28" s="27">
        <v>2206</v>
      </c>
      <c r="D28" s="27">
        <v>17.579999999999998</v>
      </c>
      <c r="E28" s="27">
        <v>0.02</v>
      </c>
      <c r="F28" s="6">
        <f t="shared" si="0"/>
        <v>17.599999999999998</v>
      </c>
    </row>
    <row r="29" spans="2:6" x14ac:dyDescent="0.2">
      <c r="B29" s="5" t="s">
        <v>30</v>
      </c>
      <c r="C29" s="27">
        <f>2218-420</f>
        <v>1798</v>
      </c>
      <c r="D29" s="27">
        <v>14.57</v>
      </c>
      <c r="E29" s="27">
        <v>0.01</v>
      </c>
      <c r="F29" s="6">
        <f t="shared" si="0"/>
        <v>14.58</v>
      </c>
    </row>
    <row r="30" spans="2:6" x14ac:dyDescent="0.2">
      <c r="B30" s="5" t="s">
        <v>30</v>
      </c>
      <c r="C30" s="27">
        <v>1357</v>
      </c>
      <c r="D30" s="27">
        <v>15.71</v>
      </c>
      <c r="E30" s="27">
        <v>0.01</v>
      </c>
      <c r="F30" s="6">
        <f t="shared" si="0"/>
        <v>15.72</v>
      </c>
    </row>
    <row r="31" spans="2:6" x14ac:dyDescent="0.2">
      <c r="B31" s="5" t="s">
        <v>33</v>
      </c>
      <c r="C31" s="27">
        <f>1793-434</f>
        <v>1359</v>
      </c>
      <c r="D31" s="27">
        <v>18.760000000000002</v>
      </c>
      <c r="E31" s="27">
        <v>0.02</v>
      </c>
      <c r="F31" s="6">
        <f t="shared" si="0"/>
        <v>18.78</v>
      </c>
    </row>
    <row r="32" spans="2:6" x14ac:dyDescent="0.2">
      <c r="B32" s="5" t="s">
        <v>33</v>
      </c>
      <c r="C32" s="27">
        <v>1408</v>
      </c>
      <c r="D32" s="27">
        <v>18.55</v>
      </c>
      <c r="E32" s="27">
        <v>0.01</v>
      </c>
      <c r="F32" s="6">
        <f t="shared" si="0"/>
        <v>18.560000000000002</v>
      </c>
    </row>
    <row r="33" spans="2:6" s="28" customFormat="1" hidden="1" x14ac:dyDescent="0.2">
      <c r="B33" s="29" t="s">
        <v>33</v>
      </c>
      <c r="C33" s="32">
        <f>288-140</f>
        <v>148</v>
      </c>
      <c r="D33" s="32">
        <v>19.73</v>
      </c>
      <c r="E33" s="32">
        <v>0.02</v>
      </c>
      <c r="F33" s="30">
        <f t="shared" si="0"/>
        <v>19.75</v>
      </c>
    </row>
    <row r="34" spans="2:6" x14ac:dyDescent="0.2">
      <c r="B34" s="5" t="s">
        <v>36</v>
      </c>
      <c r="C34" s="27">
        <v>2233</v>
      </c>
      <c r="D34" s="27">
        <v>17.940000000000001</v>
      </c>
      <c r="E34" s="27">
        <v>0.03</v>
      </c>
      <c r="F34" s="6">
        <f t="shared" si="0"/>
        <v>17.970000000000002</v>
      </c>
    </row>
    <row r="35" spans="2:6" s="28" customFormat="1" hidden="1" x14ac:dyDescent="0.2">
      <c r="B35" s="29" t="s">
        <v>36</v>
      </c>
      <c r="C35" s="32">
        <f>450-420</f>
        <v>30</v>
      </c>
      <c r="D35" s="32">
        <v>14.61</v>
      </c>
      <c r="E35" s="32">
        <v>0.01</v>
      </c>
      <c r="F35" s="30">
        <f t="shared" si="0"/>
        <v>14.62</v>
      </c>
    </row>
    <row r="36" spans="2:6" x14ac:dyDescent="0.2">
      <c r="B36" s="5" t="s">
        <v>36</v>
      </c>
      <c r="C36" s="27">
        <f>1751-280</f>
        <v>1471</v>
      </c>
      <c r="D36" s="27">
        <v>19.73</v>
      </c>
      <c r="E36" s="27">
        <v>0.02</v>
      </c>
      <c r="F36" s="6">
        <f t="shared" si="0"/>
        <v>19.75</v>
      </c>
    </row>
    <row r="37" spans="2:6" x14ac:dyDescent="0.2">
      <c r="B37" s="5" t="s">
        <v>38</v>
      </c>
      <c r="C37" s="27">
        <f>1304-434</f>
        <v>870</v>
      </c>
      <c r="D37" s="27">
        <v>18.97</v>
      </c>
      <c r="E37" s="27">
        <v>0.01</v>
      </c>
      <c r="F37" s="6">
        <f t="shared" si="0"/>
        <v>18.98</v>
      </c>
    </row>
    <row r="38" spans="2:6" x14ac:dyDescent="0.2">
      <c r="B38" s="5" t="s">
        <v>38</v>
      </c>
      <c r="C38" s="27">
        <v>704</v>
      </c>
      <c r="D38" s="27">
        <v>17.149999999999999</v>
      </c>
      <c r="E38" s="27">
        <v>0.01</v>
      </c>
      <c r="F38" s="6">
        <f t="shared" si="0"/>
        <v>17.16</v>
      </c>
    </row>
    <row r="39" spans="2:6" x14ac:dyDescent="0.2">
      <c r="B39" s="5" t="s">
        <v>41</v>
      </c>
      <c r="C39" s="27">
        <f>1438-560-16</f>
        <v>862</v>
      </c>
      <c r="D39" s="27">
        <v>19.63</v>
      </c>
      <c r="E39" s="27">
        <v>0.02</v>
      </c>
      <c r="F39" s="6">
        <f t="shared" si="0"/>
        <v>19.649999999999999</v>
      </c>
    </row>
    <row r="40" spans="2:6" x14ac:dyDescent="0.2">
      <c r="B40" s="5" t="s">
        <v>41</v>
      </c>
      <c r="C40" s="27">
        <f>2125-9</f>
        <v>2116</v>
      </c>
      <c r="D40" s="27">
        <v>18.29</v>
      </c>
      <c r="E40" s="27">
        <v>0.04</v>
      </c>
      <c r="F40" s="6">
        <f t="shared" si="0"/>
        <v>18.329999999999998</v>
      </c>
    </row>
    <row r="41" spans="2:6" s="28" customFormat="1" hidden="1" x14ac:dyDescent="0.2">
      <c r="B41" s="29" t="s">
        <v>42</v>
      </c>
      <c r="C41" s="32">
        <f>450-140</f>
        <v>310</v>
      </c>
      <c r="D41" s="32">
        <v>13.13</v>
      </c>
      <c r="E41" s="32">
        <v>0.01</v>
      </c>
      <c r="F41" s="30">
        <f t="shared" si="0"/>
        <v>13.14</v>
      </c>
    </row>
    <row r="42" spans="2:6" x14ac:dyDescent="0.2">
      <c r="B42" s="5" t="s">
        <v>42</v>
      </c>
      <c r="C42" s="27">
        <v>2263</v>
      </c>
      <c r="D42" s="27">
        <v>9.33</v>
      </c>
      <c r="E42" s="27">
        <v>5.04</v>
      </c>
      <c r="F42" s="6">
        <f t="shared" si="0"/>
        <v>14.370000000000001</v>
      </c>
    </row>
    <row r="43" spans="2:6" x14ac:dyDescent="0.2">
      <c r="B43" s="5" t="s">
        <v>84</v>
      </c>
      <c r="C43" s="27">
        <f>1987.5-192</f>
        <v>1795.5</v>
      </c>
      <c r="D43" s="27">
        <v>6.21</v>
      </c>
      <c r="E43" s="27">
        <v>8.8000000000000007</v>
      </c>
      <c r="F43" s="6">
        <f t="shared" si="0"/>
        <v>15.010000000000002</v>
      </c>
    </row>
    <row r="44" spans="2:6" x14ac:dyDescent="0.2">
      <c r="B44" s="5" t="s">
        <v>85</v>
      </c>
      <c r="C44" s="27">
        <v>2263</v>
      </c>
      <c r="D44" s="27">
        <v>7.75</v>
      </c>
      <c r="E44" s="27">
        <v>5.6</v>
      </c>
      <c r="F44" s="6">
        <f t="shared" si="0"/>
        <v>13.35</v>
      </c>
    </row>
    <row r="45" spans="2:6" x14ac:dyDescent="0.2">
      <c r="B45" s="5" t="s">
        <v>44</v>
      </c>
      <c r="C45" s="27">
        <v>2048</v>
      </c>
      <c r="D45" s="27">
        <v>15.69</v>
      </c>
      <c r="E45" s="27">
        <v>0.02</v>
      </c>
      <c r="F45" s="6">
        <f t="shared" si="0"/>
        <v>15.709999999999999</v>
      </c>
    </row>
    <row r="46" spans="2:6" x14ac:dyDescent="0.2">
      <c r="B46" s="5" t="s">
        <v>44</v>
      </c>
      <c r="C46" s="27">
        <v>2258</v>
      </c>
      <c r="D46" s="27">
        <v>15.95</v>
      </c>
      <c r="E46" s="27">
        <v>0.01</v>
      </c>
      <c r="F46" s="6">
        <f t="shared" si="0"/>
        <v>15.959999999999999</v>
      </c>
    </row>
    <row r="47" spans="2:6" x14ac:dyDescent="0.2">
      <c r="B47" s="5" t="s">
        <v>46</v>
      </c>
      <c r="C47" s="27">
        <v>2262</v>
      </c>
      <c r="D47" s="27">
        <v>18.75</v>
      </c>
      <c r="E47" s="27">
        <v>0.01</v>
      </c>
      <c r="F47" s="6">
        <f t="shared" si="0"/>
        <v>18.760000000000002</v>
      </c>
    </row>
    <row r="48" spans="2:6" x14ac:dyDescent="0.2">
      <c r="B48" s="5" t="s">
        <v>46</v>
      </c>
      <c r="C48" s="27">
        <f>856-9-434</f>
        <v>413</v>
      </c>
      <c r="D48" s="27">
        <v>20.38</v>
      </c>
      <c r="E48" s="27">
        <v>0.02</v>
      </c>
      <c r="F48" s="6">
        <f t="shared" si="0"/>
        <v>20.399999999999999</v>
      </c>
    </row>
    <row r="49" spans="2:6" hidden="1" x14ac:dyDescent="0.2">
      <c r="B49" s="5" t="s">
        <v>48</v>
      </c>
      <c r="C49" s="27">
        <f>924-120</f>
        <v>804</v>
      </c>
      <c r="D49" s="27">
        <v>17.21</v>
      </c>
      <c r="E49" s="27">
        <v>0.1</v>
      </c>
      <c r="F49" s="6">
        <f t="shared" si="0"/>
        <v>17.310000000000002</v>
      </c>
    </row>
    <row r="50" spans="2:6" s="28" customFormat="1" hidden="1" x14ac:dyDescent="0.2">
      <c r="B50" s="29" t="s">
        <v>48</v>
      </c>
      <c r="C50" s="32">
        <f>1496.5-871.5-434</f>
        <v>191</v>
      </c>
      <c r="D50" s="32">
        <v>20.329999999999998</v>
      </c>
      <c r="E50" s="32">
        <v>0.01</v>
      </c>
      <c r="F50" s="30">
        <f t="shared" si="0"/>
        <v>20.34</v>
      </c>
    </row>
    <row r="51" spans="2:6" hidden="1" x14ac:dyDescent="0.2">
      <c r="B51" s="5" t="s">
        <v>48</v>
      </c>
      <c r="C51" s="27">
        <f>577-403</f>
        <v>174</v>
      </c>
      <c r="D51" s="27">
        <v>19.28</v>
      </c>
      <c r="E51" s="27">
        <v>0.01</v>
      </c>
      <c r="F51" s="6">
        <f t="shared" si="0"/>
        <v>19.290000000000003</v>
      </c>
    </row>
    <row r="52" spans="2:6" s="28" customFormat="1" hidden="1" x14ac:dyDescent="0.2">
      <c r="B52" s="29" t="s">
        <v>51</v>
      </c>
      <c r="C52" s="32">
        <f>819-500</f>
        <v>319</v>
      </c>
      <c r="D52" s="32">
        <v>21.03</v>
      </c>
      <c r="E52" s="32">
        <v>0.12</v>
      </c>
      <c r="F52" s="30">
        <f t="shared" si="0"/>
        <v>21.150000000000002</v>
      </c>
    </row>
    <row r="53" spans="2:6" x14ac:dyDescent="0.2">
      <c r="B53" s="5" t="s">
        <v>53</v>
      </c>
      <c r="C53" s="27">
        <f>2241-9-6</f>
        <v>2226</v>
      </c>
      <c r="D53" s="27">
        <v>15.99</v>
      </c>
      <c r="E53" s="27">
        <v>0.03</v>
      </c>
      <c r="F53" s="6">
        <f t="shared" si="0"/>
        <v>16.02</v>
      </c>
    </row>
    <row r="54" spans="2:6" x14ac:dyDescent="0.2">
      <c r="B54" s="5" t="s">
        <v>53</v>
      </c>
      <c r="C54" s="27">
        <v>2260</v>
      </c>
      <c r="D54" s="27">
        <v>12.75</v>
      </c>
      <c r="E54" s="27">
        <v>0.01</v>
      </c>
      <c r="F54" s="6">
        <f t="shared" si="0"/>
        <v>12.76</v>
      </c>
    </row>
    <row r="55" spans="2:6" x14ac:dyDescent="0.2">
      <c r="B55" s="5" t="s">
        <v>53</v>
      </c>
      <c r="C55" s="27">
        <f>1350-420</f>
        <v>930</v>
      </c>
      <c r="D55" s="27">
        <v>14.53</v>
      </c>
      <c r="E55" s="27">
        <v>0.02</v>
      </c>
      <c r="F55" s="6">
        <f t="shared" si="0"/>
        <v>14.549999999999999</v>
      </c>
    </row>
    <row r="56" spans="2:6" x14ac:dyDescent="0.2">
      <c r="B56" s="9"/>
      <c r="C56" s="26"/>
      <c r="D56" s="26"/>
      <c r="E56" s="26"/>
      <c r="F56" s="8"/>
    </row>
    <row r="57" spans="2:6" x14ac:dyDescent="0.2">
      <c r="B57" s="9"/>
      <c r="C57" s="26"/>
      <c r="D57" s="26"/>
      <c r="E57" s="26"/>
      <c r="F57" s="26"/>
    </row>
    <row r="58" spans="2:6" ht="16" x14ac:dyDescent="0.2">
      <c r="B58" s="38" t="s">
        <v>110</v>
      </c>
      <c r="C58" s="38"/>
      <c r="D58" s="38"/>
      <c r="E58" s="38"/>
      <c r="F58" s="38"/>
    </row>
    <row r="59" spans="2:6" x14ac:dyDescent="0.2">
      <c r="B59" s="7" t="s">
        <v>56</v>
      </c>
      <c r="C59" s="7" t="s">
        <v>61</v>
      </c>
      <c r="D59" s="7" t="s">
        <v>62</v>
      </c>
      <c r="E59" s="7" t="s">
        <v>0</v>
      </c>
      <c r="F59" s="7" t="s">
        <v>63</v>
      </c>
    </row>
    <row r="60" spans="2:6" x14ac:dyDescent="0.2">
      <c r="B60" s="5" t="s">
        <v>53</v>
      </c>
      <c r="C60" s="6">
        <f>705-4.5-200-9</f>
        <v>491.5</v>
      </c>
      <c r="D60" s="6">
        <v>79.709999999999994</v>
      </c>
      <c r="E60" s="27">
        <v>0</v>
      </c>
      <c r="F60" s="6">
        <f>E60+D60</f>
        <v>79.709999999999994</v>
      </c>
    </row>
    <row r="61" spans="2:6" x14ac:dyDescent="0.2">
      <c r="B61" s="5" t="s">
        <v>41</v>
      </c>
      <c r="C61" s="6">
        <f>1531.5-8</f>
        <v>1523.5</v>
      </c>
      <c r="D61" s="6">
        <v>68.48</v>
      </c>
      <c r="E61" s="27">
        <v>0</v>
      </c>
      <c r="F61" s="6">
        <f>E61+D61</f>
        <v>68.48</v>
      </c>
    </row>
    <row r="62" spans="2:6" x14ac:dyDescent="0.2">
      <c r="B62" s="5" t="s">
        <v>91</v>
      </c>
      <c r="C62" s="6">
        <f>1256.5-8-8</f>
        <v>1240.5</v>
      </c>
      <c r="D62" s="6">
        <v>69.23</v>
      </c>
      <c r="E62" s="27">
        <v>1.1299999999999999</v>
      </c>
      <c r="F62" s="6">
        <f>E62+D62</f>
        <v>70.36</v>
      </c>
    </row>
    <row r="63" spans="2:6" x14ac:dyDescent="0.2">
      <c r="B63" s="5" t="s">
        <v>101</v>
      </c>
      <c r="C63" s="27">
        <f>86.5</f>
        <v>86.5</v>
      </c>
      <c r="D63" s="27">
        <v>64.930000000000007</v>
      </c>
      <c r="E63" s="27">
        <v>0</v>
      </c>
      <c r="F63" s="27">
        <f t="shared" ref="F63:F68" si="1">E63+D63</f>
        <v>64.930000000000007</v>
      </c>
    </row>
    <row r="64" spans="2:6" x14ac:dyDescent="0.2">
      <c r="B64" s="5" t="s">
        <v>102</v>
      </c>
      <c r="C64" s="27">
        <f>145</f>
        <v>145</v>
      </c>
      <c r="D64" s="27">
        <v>65.64</v>
      </c>
      <c r="E64" s="27">
        <v>0</v>
      </c>
      <c r="F64" s="27">
        <f t="shared" si="1"/>
        <v>65.64</v>
      </c>
    </row>
    <row r="65" spans="2:6" x14ac:dyDescent="0.2">
      <c r="B65" s="5" t="s">
        <v>106</v>
      </c>
      <c r="C65" s="27">
        <f>106</f>
        <v>106</v>
      </c>
      <c r="D65" s="27">
        <v>68.11</v>
      </c>
      <c r="E65" s="27">
        <v>0</v>
      </c>
      <c r="F65" s="27">
        <f t="shared" si="1"/>
        <v>68.11</v>
      </c>
    </row>
    <row r="66" spans="2:6" x14ac:dyDescent="0.2">
      <c r="B66" s="5" t="s">
        <v>106</v>
      </c>
      <c r="C66" s="27">
        <v>138.85</v>
      </c>
      <c r="D66" s="27">
        <v>67.569999999999993</v>
      </c>
      <c r="E66" s="27">
        <v>0</v>
      </c>
      <c r="F66" s="27">
        <f t="shared" si="1"/>
        <v>67.569999999999993</v>
      </c>
    </row>
    <row r="67" spans="2:6" x14ac:dyDescent="0.2">
      <c r="B67" s="5" t="s">
        <v>107</v>
      </c>
      <c r="C67" s="27">
        <f>58</f>
        <v>58</v>
      </c>
      <c r="D67" s="27">
        <v>59.01</v>
      </c>
      <c r="E67" s="27">
        <v>0</v>
      </c>
      <c r="F67" s="27">
        <f t="shared" si="1"/>
        <v>59.01</v>
      </c>
    </row>
    <row r="68" spans="2:6" x14ac:dyDescent="0.2">
      <c r="B68" s="5" t="s">
        <v>108</v>
      </c>
      <c r="C68" s="27">
        <f>96</f>
        <v>96</v>
      </c>
      <c r="D68" s="27">
        <v>60.49</v>
      </c>
      <c r="E68" s="27">
        <v>2.58</v>
      </c>
      <c r="F68" s="27">
        <f t="shared" si="1"/>
        <v>63.07</v>
      </c>
    </row>
    <row r="69" spans="2:6" x14ac:dyDescent="0.2">
      <c r="B69" s="5" t="s">
        <v>105</v>
      </c>
      <c r="C69" s="27">
        <f>92</f>
        <v>92</v>
      </c>
      <c r="D69" s="27">
        <v>9.18</v>
      </c>
      <c r="E69" s="27">
        <v>79.739999999999995</v>
      </c>
      <c r="F69" s="27">
        <f>E69+D69</f>
        <v>88.919999999999987</v>
      </c>
    </row>
    <row r="70" spans="2:6" x14ac:dyDescent="0.2">
      <c r="B70" s="5" t="s">
        <v>105</v>
      </c>
      <c r="C70" s="27">
        <v>233.56</v>
      </c>
      <c r="D70" s="27">
        <v>5.56</v>
      </c>
      <c r="E70" s="27">
        <v>75.099999999999994</v>
      </c>
      <c r="F70" s="27">
        <f t="shared" ref="F70" si="2">E70+D70</f>
        <v>80.66</v>
      </c>
    </row>
    <row r="71" spans="2:6" x14ac:dyDescent="0.2">
      <c r="B71" s="8"/>
      <c r="C71" s="8"/>
      <c r="D71" s="8"/>
      <c r="E71" s="26"/>
      <c r="F71" s="8"/>
    </row>
    <row r="73" spans="2:6" ht="16" x14ac:dyDescent="0.2">
      <c r="B73" s="38" t="s">
        <v>109</v>
      </c>
      <c r="C73" s="38"/>
      <c r="D73" s="38"/>
      <c r="E73" s="38"/>
      <c r="F73" s="38"/>
    </row>
    <row r="74" spans="2:6" x14ac:dyDescent="0.2">
      <c r="B74" s="2" t="s">
        <v>94</v>
      </c>
      <c r="C74" s="7" t="s">
        <v>95</v>
      </c>
      <c r="D74" s="7" t="s">
        <v>96</v>
      </c>
      <c r="E74" s="7" t="s">
        <v>0</v>
      </c>
      <c r="F74" s="7" t="s">
        <v>97</v>
      </c>
    </row>
    <row r="75" spans="2:6" x14ac:dyDescent="0.2">
      <c r="B75" s="5" t="s">
        <v>98</v>
      </c>
      <c r="C75" s="27">
        <f>522-224-16</f>
        <v>282</v>
      </c>
      <c r="D75" s="27">
        <v>24.63</v>
      </c>
      <c r="E75" s="27"/>
      <c r="F75" s="27">
        <f>E75+D75</f>
        <v>24.63</v>
      </c>
    </row>
    <row r="76" spans="2:6" x14ac:dyDescent="0.2">
      <c r="B76" s="5" t="s">
        <v>99</v>
      </c>
      <c r="C76" s="27">
        <f>1262-9</f>
        <v>1253</v>
      </c>
      <c r="D76" s="27">
        <v>21.28</v>
      </c>
      <c r="E76" s="27"/>
      <c r="F76" s="27">
        <f t="shared" ref="F76:F81" si="3">E76+D76</f>
        <v>21.28</v>
      </c>
    </row>
    <row r="77" spans="2:6" x14ac:dyDescent="0.2">
      <c r="B77" s="5" t="s">
        <v>100</v>
      </c>
      <c r="C77" s="27">
        <v>842</v>
      </c>
      <c r="D77" s="27">
        <v>21.72</v>
      </c>
      <c r="E77" s="27"/>
      <c r="F77" s="27">
        <f t="shared" si="3"/>
        <v>21.72</v>
      </c>
    </row>
    <row r="78" spans="2:6" x14ac:dyDescent="0.2">
      <c r="B78" s="5" t="s">
        <v>101</v>
      </c>
      <c r="C78" s="27">
        <v>1793</v>
      </c>
      <c r="D78" s="27">
        <v>18.760000000000002</v>
      </c>
      <c r="E78" s="27"/>
      <c r="F78" s="27">
        <f t="shared" si="3"/>
        <v>18.760000000000002</v>
      </c>
    </row>
    <row r="79" spans="2:6" x14ac:dyDescent="0.2">
      <c r="B79" s="5" t="s">
        <v>102</v>
      </c>
      <c r="C79" s="27">
        <v>672</v>
      </c>
      <c r="D79" s="27">
        <v>21.72</v>
      </c>
      <c r="E79" s="27"/>
      <c r="F79" s="27">
        <f t="shared" si="3"/>
        <v>21.72</v>
      </c>
    </row>
    <row r="80" spans="2:6" x14ac:dyDescent="0.2">
      <c r="B80" s="5" t="s">
        <v>103</v>
      </c>
      <c r="C80" s="27">
        <f>1912-9-6</f>
        <v>1897</v>
      </c>
      <c r="D80" s="27">
        <v>20.83</v>
      </c>
      <c r="E80" s="27"/>
      <c r="F80" s="27">
        <f t="shared" si="3"/>
        <v>20.83</v>
      </c>
    </row>
    <row r="81" spans="2:6" x14ac:dyDescent="0.2">
      <c r="B81" s="5" t="s">
        <v>104</v>
      </c>
      <c r="C81" s="27">
        <f>1142-9</f>
        <v>1133</v>
      </c>
      <c r="D81" s="27">
        <v>21.27</v>
      </c>
      <c r="E81" s="27"/>
      <c r="F81" s="27">
        <f t="shared" si="3"/>
        <v>21.27</v>
      </c>
    </row>
    <row r="84" spans="2:6" x14ac:dyDescent="0.2">
      <c r="C84" s="31"/>
      <c r="D84" s="31"/>
      <c r="E84" s="31"/>
      <c r="F84" s="31"/>
    </row>
  </sheetData>
  <mergeCells count="2">
    <mergeCell ref="B58:F58"/>
    <mergeCell ref="B73:F73"/>
  </mergeCells>
  <printOptions gridLines="1"/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5:K50"/>
  <sheetViews>
    <sheetView topLeftCell="A4" workbookViewId="0">
      <selection activeCell="N41" sqref="N41"/>
    </sheetView>
  </sheetViews>
  <sheetFormatPr baseColWidth="10" defaultColWidth="8.83203125" defaultRowHeight="15" x14ac:dyDescent="0.2"/>
  <cols>
    <col min="6" max="6" width="20" customWidth="1"/>
    <col min="7" max="7" width="18.83203125" customWidth="1"/>
    <col min="8" max="8" width="16.1640625" customWidth="1"/>
    <col min="9" max="9" width="11.83203125" customWidth="1"/>
    <col min="10" max="10" width="17.1640625" customWidth="1"/>
    <col min="11" max="11" width="19.1640625" customWidth="1"/>
  </cols>
  <sheetData>
    <row r="5" spans="6:11" x14ac:dyDescent="0.2">
      <c r="F5" s="2" t="s">
        <v>57</v>
      </c>
      <c r="G5" s="2" t="s">
        <v>56</v>
      </c>
      <c r="H5" s="3" t="s">
        <v>55</v>
      </c>
      <c r="I5" s="4" t="s">
        <v>58</v>
      </c>
      <c r="J5" s="4" t="s">
        <v>59</v>
      </c>
      <c r="K5" s="4" t="s">
        <v>60</v>
      </c>
    </row>
    <row r="6" spans="6:11" x14ac:dyDescent="0.2">
      <c r="F6" s="22" t="s">
        <v>69</v>
      </c>
      <c r="G6" s="22" t="s">
        <v>16</v>
      </c>
      <c r="H6" s="22">
        <v>2120</v>
      </c>
      <c r="I6" s="23">
        <v>25.4</v>
      </c>
      <c r="J6" s="23">
        <v>0.04</v>
      </c>
      <c r="K6" s="24">
        <f t="shared" ref="K6:K50" si="0">J6+I6</f>
        <v>25.439999999999998</v>
      </c>
    </row>
    <row r="7" spans="6:11" x14ac:dyDescent="0.2">
      <c r="F7" s="22" t="s">
        <v>72</v>
      </c>
      <c r="G7" s="22" t="s">
        <v>26</v>
      </c>
      <c r="H7" s="22">
        <v>2144</v>
      </c>
      <c r="I7" s="23">
        <v>25.33</v>
      </c>
      <c r="J7" s="23">
        <v>0.02</v>
      </c>
      <c r="K7" s="24">
        <f t="shared" si="0"/>
        <v>25.349999999999998</v>
      </c>
    </row>
    <row r="8" spans="6:11" x14ac:dyDescent="0.2">
      <c r="F8" s="22" t="s">
        <v>50</v>
      </c>
      <c r="G8" s="22" t="s">
        <v>51</v>
      </c>
      <c r="H8" s="25">
        <v>1150</v>
      </c>
      <c r="I8" s="24">
        <v>24.85</v>
      </c>
      <c r="J8" s="24">
        <v>0.01</v>
      </c>
      <c r="K8" s="24">
        <f t="shared" si="0"/>
        <v>24.860000000000003</v>
      </c>
    </row>
    <row r="9" spans="6:11" x14ac:dyDescent="0.2">
      <c r="F9" s="22" t="s">
        <v>17</v>
      </c>
      <c r="G9" s="22" t="s">
        <v>16</v>
      </c>
      <c r="H9" s="25">
        <f>1242.5-112</f>
        <v>1130.5</v>
      </c>
      <c r="I9" s="24">
        <v>23.52</v>
      </c>
      <c r="J9" s="24">
        <v>0.32</v>
      </c>
      <c r="K9" s="24">
        <f t="shared" si="0"/>
        <v>23.84</v>
      </c>
    </row>
    <row r="10" spans="6:11" x14ac:dyDescent="0.2">
      <c r="F10" s="22" t="s">
        <v>10</v>
      </c>
      <c r="G10" s="22" t="s">
        <v>11</v>
      </c>
      <c r="H10" s="25">
        <v>946.88</v>
      </c>
      <c r="I10" s="24">
        <v>22.56</v>
      </c>
      <c r="J10" s="24">
        <v>0.06</v>
      </c>
      <c r="K10" s="24">
        <f t="shared" si="0"/>
        <v>22.619999999999997</v>
      </c>
    </row>
    <row r="11" spans="6:11" x14ac:dyDescent="0.2">
      <c r="F11" s="22" t="s">
        <v>64</v>
      </c>
      <c r="G11" s="22" t="s">
        <v>2</v>
      </c>
      <c r="H11" s="22">
        <v>2086</v>
      </c>
      <c r="I11" s="23">
        <v>22.49</v>
      </c>
      <c r="J11" s="23">
        <v>0.01</v>
      </c>
      <c r="K11" s="24">
        <f t="shared" si="0"/>
        <v>22.5</v>
      </c>
    </row>
    <row r="12" spans="6:11" x14ac:dyDescent="0.2">
      <c r="F12" s="22" t="s">
        <v>5</v>
      </c>
      <c r="G12" s="22" t="s">
        <v>4</v>
      </c>
      <c r="H12" s="25">
        <v>715</v>
      </c>
      <c r="I12" s="24">
        <v>21.94</v>
      </c>
      <c r="J12" s="24">
        <v>0.08</v>
      </c>
      <c r="K12" s="24">
        <f t="shared" si="0"/>
        <v>22.02</v>
      </c>
    </row>
    <row r="13" spans="6:11" x14ac:dyDescent="0.2">
      <c r="F13" s="22" t="s">
        <v>67</v>
      </c>
      <c r="G13" s="22" t="s">
        <v>8</v>
      </c>
      <c r="H13" s="22">
        <v>2238</v>
      </c>
      <c r="I13" s="23">
        <v>21.27</v>
      </c>
      <c r="J13" s="23">
        <v>0.01</v>
      </c>
      <c r="K13" s="24">
        <f t="shared" si="0"/>
        <v>21.28</v>
      </c>
    </row>
    <row r="14" spans="6:11" x14ac:dyDescent="0.2">
      <c r="F14" s="22" t="s">
        <v>1</v>
      </c>
      <c r="G14" s="22" t="s">
        <v>2</v>
      </c>
      <c r="H14" s="25">
        <v>2165</v>
      </c>
      <c r="I14" s="24">
        <v>21.09</v>
      </c>
      <c r="J14" s="24">
        <v>0.03</v>
      </c>
      <c r="K14" s="24">
        <f t="shared" si="0"/>
        <v>21.12</v>
      </c>
    </row>
    <row r="15" spans="6:11" x14ac:dyDescent="0.2">
      <c r="F15" s="22" t="s">
        <v>47</v>
      </c>
      <c r="G15" s="22" t="s">
        <v>46</v>
      </c>
      <c r="H15" s="25">
        <f>1790-5</f>
        <v>1785</v>
      </c>
      <c r="I15" s="24">
        <v>20.38</v>
      </c>
      <c r="J15" s="24">
        <v>0.02</v>
      </c>
      <c r="K15" s="24">
        <f t="shared" si="0"/>
        <v>20.399999999999999</v>
      </c>
    </row>
    <row r="16" spans="6:11" x14ac:dyDescent="0.2">
      <c r="F16" s="22" t="s">
        <v>20</v>
      </c>
      <c r="G16" s="22" t="s">
        <v>21</v>
      </c>
      <c r="H16" s="25">
        <v>814</v>
      </c>
      <c r="I16" s="24">
        <v>20.23</v>
      </c>
      <c r="J16" s="24">
        <v>0.09</v>
      </c>
      <c r="K16" s="24">
        <f t="shared" si="0"/>
        <v>20.32</v>
      </c>
    </row>
    <row r="17" spans="6:11" x14ac:dyDescent="0.2">
      <c r="F17" s="22" t="s">
        <v>18</v>
      </c>
      <c r="G17" s="22" t="s">
        <v>19</v>
      </c>
      <c r="H17" s="25">
        <f>1809.64-5</f>
        <v>1804.64</v>
      </c>
      <c r="I17" s="24">
        <v>20.13</v>
      </c>
      <c r="J17" s="24">
        <v>0.01</v>
      </c>
      <c r="K17" s="24">
        <f t="shared" si="0"/>
        <v>20.14</v>
      </c>
    </row>
    <row r="18" spans="6:11" x14ac:dyDescent="0.2">
      <c r="F18" s="22" t="s">
        <v>71</v>
      </c>
      <c r="G18" s="22" t="s">
        <v>24</v>
      </c>
      <c r="H18" s="22">
        <v>2263</v>
      </c>
      <c r="I18" s="23">
        <v>20.010000000000002</v>
      </c>
      <c r="J18" s="23">
        <v>0.01</v>
      </c>
      <c r="K18" s="24">
        <f t="shared" si="0"/>
        <v>20.020000000000003</v>
      </c>
    </row>
    <row r="19" spans="6:11" x14ac:dyDescent="0.2">
      <c r="F19" s="14" t="s">
        <v>9</v>
      </c>
      <c r="G19" s="14" t="s">
        <v>8</v>
      </c>
      <c r="H19" s="15">
        <f>1016-5</f>
        <v>1011</v>
      </c>
      <c r="I19" s="16">
        <v>19.649999999999999</v>
      </c>
      <c r="J19" s="16">
        <v>0.2</v>
      </c>
      <c r="K19" s="16">
        <f t="shared" si="0"/>
        <v>19.849999999999998</v>
      </c>
    </row>
    <row r="20" spans="6:11" x14ac:dyDescent="0.2">
      <c r="F20" s="14" t="s">
        <v>34</v>
      </c>
      <c r="G20" s="14" t="s">
        <v>33</v>
      </c>
      <c r="H20" s="15">
        <f>440-112</f>
        <v>328</v>
      </c>
      <c r="I20" s="16">
        <v>19.73</v>
      </c>
      <c r="J20" s="16">
        <v>0.02</v>
      </c>
      <c r="K20" s="16">
        <f t="shared" si="0"/>
        <v>19.75</v>
      </c>
    </row>
    <row r="21" spans="6:11" x14ac:dyDescent="0.2">
      <c r="F21" s="14" t="s">
        <v>35</v>
      </c>
      <c r="G21" s="14" t="s">
        <v>36</v>
      </c>
      <c r="H21" s="15">
        <f>2237-5</f>
        <v>2232</v>
      </c>
      <c r="I21" s="16">
        <v>19.73</v>
      </c>
      <c r="J21" s="16">
        <v>0.02</v>
      </c>
      <c r="K21" s="16">
        <f t="shared" si="0"/>
        <v>19.75</v>
      </c>
    </row>
    <row r="22" spans="6:11" x14ac:dyDescent="0.2">
      <c r="F22" s="14" t="s">
        <v>3</v>
      </c>
      <c r="G22" s="14" t="s">
        <v>4</v>
      </c>
      <c r="H22" s="15">
        <f>2263-112-5</f>
        <v>2146</v>
      </c>
      <c r="I22" s="16">
        <v>19.72</v>
      </c>
      <c r="J22" s="16">
        <v>0.01</v>
      </c>
      <c r="K22" s="16">
        <f t="shared" si="0"/>
        <v>19.73</v>
      </c>
    </row>
    <row r="23" spans="6:11" x14ac:dyDescent="0.2">
      <c r="F23" s="14" t="s">
        <v>40</v>
      </c>
      <c r="G23" s="14" t="s">
        <v>41</v>
      </c>
      <c r="H23" s="15">
        <v>2105</v>
      </c>
      <c r="I23" s="16">
        <v>19.63</v>
      </c>
      <c r="J23" s="16">
        <v>0.02</v>
      </c>
      <c r="K23" s="16">
        <f t="shared" si="0"/>
        <v>19.649999999999999</v>
      </c>
    </row>
    <row r="24" spans="6:11" x14ac:dyDescent="0.2">
      <c r="F24" s="14" t="s">
        <v>70</v>
      </c>
      <c r="G24" s="14" t="s">
        <v>22</v>
      </c>
      <c r="H24" s="14">
        <v>2263</v>
      </c>
      <c r="I24" s="17">
        <v>19.59</v>
      </c>
      <c r="J24" s="17">
        <v>0.01</v>
      </c>
      <c r="K24" s="16">
        <f t="shared" si="0"/>
        <v>19.600000000000001</v>
      </c>
    </row>
    <row r="25" spans="6:11" x14ac:dyDescent="0.2">
      <c r="F25" s="14" t="s">
        <v>65</v>
      </c>
      <c r="G25" s="14" t="s">
        <v>4</v>
      </c>
      <c r="H25" s="14">
        <v>2070</v>
      </c>
      <c r="I25" s="17">
        <v>19.47</v>
      </c>
      <c r="J25" s="17">
        <v>0.03</v>
      </c>
      <c r="K25" s="16">
        <f t="shared" si="0"/>
        <v>19.5</v>
      </c>
    </row>
    <row r="26" spans="6:11" x14ac:dyDescent="0.2">
      <c r="F26" s="14" t="s">
        <v>78</v>
      </c>
      <c r="G26" s="14" t="s">
        <v>48</v>
      </c>
      <c r="H26" s="14">
        <v>2263</v>
      </c>
      <c r="I26" s="17">
        <v>19.28</v>
      </c>
      <c r="J26" s="17">
        <v>0.01</v>
      </c>
      <c r="K26" s="16">
        <f t="shared" si="0"/>
        <v>19.290000000000003</v>
      </c>
    </row>
    <row r="27" spans="6:11" x14ac:dyDescent="0.2">
      <c r="F27" s="14" t="s">
        <v>27</v>
      </c>
      <c r="G27" s="14" t="s">
        <v>26</v>
      </c>
      <c r="H27" s="15">
        <f>1910-5</f>
        <v>1905</v>
      </c>
      <c r="I27" s="16">
        <v>19.149999999999999</v>
      </c>
      <c r="J27" s="16">
        <v>0.01</v>
      </c>
      <c r="K27" s="16">
        <f t="shared" si="0"/>
        <v>19.16</v>
      </c>
    </row>
    <row r="28" spans="6:11" x14ac:dyDescent="0.2">
      <c r="F28" s="14" t="s">
        <v>7</v>
      </c>
      <c r="G28" s="14" t="s">
        <v>6</v>
      </c>
      <c r="H28" s="15">
        <v>450</v>
      </c>
      <c r="I28" s="16">
        <v>19.02</v>
      </c>
      <c r="J28" s="16">
        <v>0.04</v>
      </c>
      <c r="K28" s="16">
        <f t="shared" si="0"/>
        <v>19.059999999999999</v>
      </c>
    </row>
    <row r="29" spans="6:11" x14ac:dyDescent="0.2">
      <c r="F29" s="14" t="s">
        <v>29</v>
      </c>
      <c r="G29" s="14" t="s">
        <v>28</v>
      </c>
      <c r="H29" s="15">
        <f>1452-5</f>
        <v>1447</v>
      </c>
      <c r="I29" s="16">
        <v>18.809999999999999</v>
      </c>
      <c r="J29" s="16">
        <v>0.08</v>
      </c>
      <c r="K29" s="16">
        <f t="shared" si="0"/>
        <v>18.889999999999997</v>
      </c>
    </row>
    <row r="30" spans="6:11" x14ac:dyDescent="0.2">
      <c r="F30" s="14" t="s">
        <v>77</v>
      </c>
      <c r="G30" s="14" t="s">
        <v>46</v>
      </c>
      <c r="H30" s="14">
        <v>2262</v>
      </c>
      <c r="I30" s="17">
        <v>18.75</v>
      </c>
      <c r="J30" s="17">
        <v>0.01</v>
      </c>
      <c r="K30" s="16">
        <f t="shared" si="0"/>
        <v>18.760000000000002</v>
      </c>
    </row>
    <row r="31" spans="6:11" x14ac:dyDescent="0.2">
      <c r="F31" s="14" t="s">
        <v>32</v>
      </c>
      <c r="G31" s="14" t="s">
        <v>33</v>
      </c>
      <c r="H31" s="15">
        <v>1828</v>
      </c>
      <c r="I31" s="16">
        <v>18.55</v>
      </c>
      <c r="J31" s="16">
        <v>0.01</v>
      </c>
      <c r="K31" s="16">
        <f t="shared" si="0"/>
        <v>18.560000000000002</v>
      </c>
    </row>
    <row r="32" spans="6:11" x14ac:dyDescent="0.2">
      <c r="F32" s="14" t="s">
        <v>66</v>
      </c>
      <c r="G32" s="14" t="s">
        <v>6</v>
      </c>
      <c r="H32" s="14">
        <v>2240</v>
      </c>
      <c r="I32" s="17">
        <v>18.46</v>
      </c>
      <c r="J32" s="17">
        <v>0.01</v>
      </c>
      <c r="K32" s="16">
        <f t="shared" si="0"/>
        <v>18.470000000000002</v>
      </c>
    </row>
    <row r="33" spans="6:11" x14ac:dyDescent="0.2">
      <c r="F33" s="14" t="s">
        <v>75</v>
      </c>
      <c r="G33" s="14" t="s">
        <v>36</v>
      </c>
      <c r="H33" s="14">
        <v>2234</v>
      </c>
      <c r="I33" s="17">
        <v>17.940000000000001</v>
      </c>
      <c r="J33" s="17">
        <v>0.03</v>
      </c>
      <c r="K33" s="16">
        <f t="shared" si="0"/>
        <v>17.970000000000002</v>
      </c>
    </row>
    <row r="34" spans="6:11" x14ac:dyDescent="0.2">
      <c r="F34" s="14" t="s">
        <v>73</v>
      </c>
      <c r="G34" s="14" t="s">
        <v>28</v>
      </c>
      <c r="H34" s="14">
        <v>2206</v>
      </c>
      <c r="I34" s="17">
        <v>17.579999999999998</v>
      </c>
      <c r="J34" s="17">
        <v>0.02</v>
      </c>
      <c r="K34" s="16">
        <f t="shared" si="0"/>
        <v>17.599999999999998</v>
      </c>
    </row>
    <row r="35" spans="6:11" x14ac:dyDescent="0.2">
      <c r="F35" s="14" t="s">
        <v>49</v>
      </c>
      <c r="G35" s="14" t="s">
        <v>48</v>
      </c>
      <c r="H35" s="15">
        <v>950</v>
      </c>
      <c r="I35" s="16">
        <v>17.21</v>
      </c>
      <c r="J35" s="16">
        <v>0.1</v>
      </c>
      <c r="K35" s="16">
        <f t="shared" si="0"/>
        <v>17.310000000000002</v>
      </c>
    </row>
    <row r="36" spans="6:11" x14ac:dyDescent="0.2">
      <c r="F36" s="14" t="s">
        <v>23</v>
      </c>
      <c r="G36" s="14" t="s">
        <v>22</v>
      </c>
      <c r="H36" s="15">
        <v>1360</v>
      </c>
      <c r="I36" s="16">
        <v>17.260000000000002</v>
      </c>
      <c r="J36" s="16">
        <v>0.02</v>
      </c>
      <c r="K36" s="16">
        <f t="shared" si="0"/>
        <v>17.28</v>
      </c>
    </row>
    <row r="37" spans="6:11" x14ac:dyDescent="0.2">
      <c r="F37" s="14" t="s">
        <v>39</v>
      </c>
      <c r="G37" s="14" t="s">
        <v>38</v>
      </c>
      <c r="H37" s="15">
        <v>729</v>
      </c>
      <c r="I37" s="16">
        <v>17.149999999999999</v>
      </c>
      <c r="J37" s="16">
        <v>0.01</v>
      </c>
      <c r="K37" s="16">
        <f t="shared" si="0"/>
        <v>17.16</v>
      </c>
    </row>
    <row r="38" spans="6:11" x14ac:dyDescent="0.2">
      <c r="F38" s="14" t="s">
        <v>25</v>
      </c>
      <c r="G38" s="14" t="s">
        <v>24</v>
      </c>
      <c r="H38" s="15">
        <v>450</v>
      </c>
      <c r="I38" s="16">
        <v>16.8</v>
      </c>
      <c r="J38" s="16">
        <v>0.01</v>
      </c>
      <c r="K38" s="16">
        <f t="shared" si="0"/>
        <v>16.810000000000002</v>
      </c>
    </row>
    <row r="39" spans="6:11" x14ac:dyDescent="0.2">
      <c r="F39" s="10" t="s">
        <v>68</v>
      </c>
      <c r="G39" s="10" t="s">
        <v>14</v>
      </c>
      <c r="H39" s="10">
        <v>2176</v>
      </c>
      <c r="I39" s="13">
        <v>6.38</v>
      </c>
      <c r="J39" s="13">
        <v>10.4</v>
      </c>
      <c r="K39" s="12">
        <f t="shared" si="0"/>
        <v>16.78</v>
      </c>
    </row>
    <row r="40" spans="6:11" x14ac:dyDescent="0.2">
      <c r="F40" s="14" t="s">
        <v>79</v>
      </c>
      <c r="G40" s="14" t="s">
        <v>53</v>
      </c>
      <c r="H40" s="14">
        <v>2256</v>
      </c>
      <c r="I40" s="17">
        <v>15.99</v>
      </c>
      <c r="J40" s="17">
        <v>0.03</v>
      </c>
      <c r="K40" s="16">
        <f t="shared" si="0"/>
        <v>16.02</v>
      </c>
    </row>
    <row r="41" spans="6:11" x14ac:dyDescent="0.2">
      <c r="F41" s="14" t="s">
        <v>45</v>
      </c>
      <c r="G41" s="14" t="s">
        <v>44</v>
      </c>
      <c r="H41" s="15">
        <v>2260</v>
      </c>
      <c r="I41" s="16">
        <v>15.95</v>
      </c>
      <c r="J41" s="16">
        <v>0.01</v>
      </c>
      <c r="K41" s="16">
        <f t="shared" si="0"/>
        <v>15.959999999999999</v>
      </c>
    </row>
    <row r="42" spans="6:11" x14ac:dyDescent="0.2">
      <c r="F42" s="14" t="s">
        <v>31</v>
      </c>
      <c r="G42" s="14" t="s">
        <v>30</v>
      </c>
      <c r="H42" s="15">
        <v>1358</v>
      </c>
      <c r="I42" s="16">
        <v>15.71</v>
      </c>
      <c r="J42" s="16">
        <v>0.01</v>
      </c>
      <c r="K42" s="16">
        <f t="shared" si="0"/>
        <v>15.72</v>
      </c>
    </row>
    <row r="43" spans="6:11" x14ac:dyDescent="0.2">
      <c r="F43" s="14" t="s">
        <v>76</v>
      </c>
      <c r="G43" s="14" t="s">
        <v>44</v>
      </c>
      <c r="H43" s="14">
        <v>2048</v>
      </c>
      <c r="I43" s="17">
        <v>15.69</v>
      </c>
      <c r="J43" s="17">
        <v>0.02</v>
      </c>
      <c r="K43" s="16">
        <f t="shared" si="0"/>
        <v>15.709999999999999</v>
      </c>
    </row>
    <row r="44" spans="6:11" x14ac:dyDescent="0.2">
      <c r="F44" s="14" t="s">
        <v>13</v>
      </c>
      <c r="G44" s="14" t="s">
        <v>12</v>
      </c>
      <c r="H44" s="15">
        <v>1700</v>
      </c>
      <c r="I44" s="16">
        <v>15.49</v>
      </c>
      <c r="J44" s="16">
        <v>0.01</v>
      </c>
      <c r="K44" s="16">
        <f t="shared" si="0"/>
        <v>15.5</v>
      </c>
    </row>
    <row r="45" spans="6:11" x14ac:dyDescent="0.2">
      <c r="F45" s="10" t="s">
        <v>15</v>
      </c>
      <c r="G45" s="10" t="s">
        <v>14</v>
      </c>
      <c r="H45" s="11">
        <f>287.5-5</f>
        <v>282.5</v>
      </c>
      <c r="I45" s="12">
        <v>6.1</v>
      </c>
      <c r="J45" s="12">
        <v>8.8800000000000008</v>
      </c>
      <c r="K45" s="12">
        <f t="shared" si="0"/>
        <v>14.98</v>
      </c>
    </row>
    <row r="46" spans="6:11" x14ac:dyDescent="0.2">
      <c r="F46" s="18" t="s">
        <v>37</v>
      </c>
      <c r="G46" s="18" t="s">
        <v>36</v>
      </c>
      <c r="H46" s="19">
        <v>450</v>
      </c>
      <c r="I46" s="20">
        <v>14.61</v>
      </c>
      <c r="J46" s="20">
        <v>0.01</v>
      </c>
      <c r="K46" s="20">
        <f t="shared" si="0"/>
        <v>14.62</v>
      </c>
    </row>
    <row r="47" spans="6:11" x14ac:dyDescent="0.2">
      <c r="F47" s="18" t="s">
        <v>74</v>
      </c>
      <c r="G47" s="18" t="s">
        <v>30</v>
      </c>
      <c r="H47" s="18">
        <v>2218</v>
      </c>
      <c r="I47" s="21">
        <v>14.57</v>
      </c>
      <c r="J47" s="21">
        <v>0.01</v>
      </c>
      <c r="K47" s="20">
        <f t="shared" si="0"/>
        <v>14.58</v>
      </c>
    </row>
    <row r="48" spans="6:11" x14ac:dyDescent="0.2">
      <c r="F48" s="18" t="s">
        <v>54</v>
      </c>
      <c r="G48" s="18" t="s">
        <v>53</v>
      </c>
      <c r="H48" s="19">
        <v>1350</v>
      </c>
      <c r="I48" s="20">
        <v>14.53</v>
      </c>
      <c r="J48" s="20">
        <v>0.02</v>
      </c>
      <c r="K48" s="20">
        <f t="shared" si="0"/>
        <v>14.549999999999999</v>
      </c>
    </row>
    <row r="49" spans="6:11" x14ac:dyDescent="0.2">
      <c r="F49" s="18" t="s">
        <v>43</v>
      </c>
      <c r="G49" s="18" t="s">
        <v>42</v>
      </c>
      <c r="H49" s="19">
        <v>450</v>
      </c>
      <c r="I49" s="20">
        <v>13.13</v>
      </c>
      <c r="J49" s="20">
        <v>0.01</v>
      </c>
      <c r="K49" s="20">
        <f t="shared" si="0"/>
        <v>13.14</v>
      </c>
    </row>
    <row r="50" spans="6:11" x14ac:dyDescent="0.2">
      <c r="F50" s="18" t="s">
        <v>52</v>
      </c>
      <c r="G50" s="18" t="s">
        <v>53</v>
      </c>
      <c r="H50" s="19">
        <v>2260</v>
      </c>
      <c r="I50" s="20">
        <v>12.75</v>
      </c>
      <c r="J50" s="20">
        <v>0.01</v>
      </c>
      <c r="K50" s="20">
        <f t="shared" si="0"/>
        <v>12.76</v>
      </c>
    </row>
  </sheetData>
  <autoFilter ref="F5:K5" xr:uid="{00000000-0009-0000-0000-000001000000}">
    <sortState ref="F6:K50">
      <sortCondition descending="1" ref="K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8:J12"/>
  <sheetViews>
    <sheetView workbookViewId="0">
      <selection activeCell="D8" sqref="D8:J12"/>
    </sheetView>
  </sheetViews>
  <sheetFormatPr baseColWidth="10" defaultColWidth="8.83203125" defaultRowHeight="15" x14ac:dyDescent="0.2"/>
  <cols>
    <col min="4" max="4" width="22.1640625" customWidth="1"/>
  </cols>
  <sheetData>
    <row r="8" spans="4:10" x14ac:dyDescent="0.2">
      <c r="D8" t="s">
        <v>89</v>
      </c>
      <c r="E8" t="s">
        <v>8</v>
      </c>
      <c r="F8" t="s">
        <v>80</v>
      </c>
      <c r="G8">
        <v>60</v>
      </c>
      <c r="H8">
        <v>1</v>
      </c>
      <c r="I8">
        <v>17.920000000000002</v>
      </c>
      <c r="J8">
        <v>0.68</v>
      </c>
    </row>
    <row r="9" spans="4:10" x14ac:dyDescent="0.2">
      <c r="D9" t="s">
        <v>86</v>
      </c>
      <c r="E9" t="s">
        <v>81</v>
      </c>
      <c r="F9" t="s">
        <v>80</v>
      </c>
      <c r="G9">
        <v>60</v>
      </c>
      <c r="H9">
        <v>1</v>
      </c>
      <c r="I9">
        <v>19.64</v>
      </c>
      <c r="J9">
        <v>0.21</v>
      </c>
    </row>
    <row r="10" spans="4:10" x14ac:dyDescent="0.2">
      <c r="D10" t="s">
        <v>87</v>
      </c>
      <c r="E10" t="s">
        <v>81</v>
      </c>
      <c r="F10" t="s">
        <v>80</v>
      </c>
      <c r="G10">
        <v>60</v>
      </c>
      <c r="H10">
        <v>1</v>
      </c>
      <c r="I10">
        <v>19.64</v>
      </c>
      <c r="J10">
        <v>0.21</v>
      </c>
    </row>
    <row r="11" spans="4:10" x14ac:dyDescent="0.2">
      <c r="D11" t="s">
        <v>88</v>
      </c>
      <c r="E11" t="s">
        <v>82</v>
      </c>
      <c r="F11" t="s">
        <v>80</v>
      </c>
      <c r="G11">
        <v>60</v>
      </c>
      <c r="H11">
        <v>1</v>
      </c>
      <c r="I11">
        <v>20.46</v>
      </c>
      <c r="J11">
        <v>1.1399999999999999</v>
      </c>
    </row>
    <row r="12" spans="4:10" x14ac:dyDescent="0.2">
      <c r="D12" t="s">
        <v>90</v>
      </c>
      <c r="E12" t="s">
        <v>82</v>
      </c>
      <c r="F12" t="s">
        <v>80</v>
      </c>
      <c r="G12">
        <v>60</v>
      </c>
      <c r="H12">
        <v>1</v>
      </c>
      <c r="I12">
        <v>20.46</v>
      </c>
      <c r="J12">
        <v>1.1399999999999999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Inventory_List</vt:lpstr>
      <vt:lpstr>Sheet1</vt:lpstr>
      <vt:lpstr>Sheet2</vt:lpstr>
      <vt:lpstr>Inventory_List!Print_Area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McElveny</dc:creator>
  <cp:lastModifiedBy>Cindy Hale</cp:lastModifiedBy>
  <cp:lastPrinted>2018-04-11T19:47:20Z</cp:lastPrinted>
  <dcterms:created xsi:type="dcterms:W3CDTF">2017-11-20T16:54:04Z</dcterms:created>
  <dcterms:modified xsi:type="dcterms:W3CDTF">2018-04-18T16:16:18Z</dcterms:modified>
</cp:coreProperties>
</file>